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508" yWindow="48" windowWidth="11544" windowHeight="9504"/>
  </bookViews>
  <sheets>
    <sheet name="近三年录取分数线" sheetId="11" r:id="rId1"/>
  </sheets>
  <definedNames>
    <definedName name="_xlnm._FilterDatabase" localSheetId="0" hidden="1">近三年录取分数线!$A$1:$S$25</definedName>
  </definedNames>
  <calcPr calcId="144525"/>
</workbook>
</file>

<file path=xl/calcChain.xml><?xml version="1.0" encoding="utf-8"?>
<calcChain xmlns="http://schemas.openxmlformats.org/spreadsheetml/2006/main">
  <c r="Q21" i="11" l="1"/>
  <c r="K21" i="11"/>
  <c r="E21" i="11"/>
  <c r="E22" i="11"/>
  <c r="K27" i="11"/>
  <c r="I27" i="11"/>
  <c r="E27" i="11"/>
  <c r="C27" i="11"/>
  <c r="K26" i="11"/>
  <c r="I26" i="11"/>
  <c r="E26" i="11"/>
  <c r="C26" i="11"/>
  <c r="Q24" i="11"/>
  <c r="O24" i="11"/>
  <c r="K24" i="11"/>
  <c r="I24" i="11"/>
  <c r="E24" i="11"/>
  <c r="C24" i="11"/>
  <c r="Q23" i="11"/>
  <c r="O23" i="11"/>
  <c r="K23" i="11"/>
  <c r="I23" i="11"/>
  <c r="E23" i="11"/>
  <c r="C23" i="11"/>
  <c r="Q20" i="11"/>
  <c r="K20" i="11"/>
  <c r="I20" i="11"/>
  <c r="E20" i="11"/>
  <c r="C20" i="11"/>
  <c r="Q16" i="11"/>
  <c r="O16" i="11"/>
  <c r="K16" i="11"/>
  <c r="I16" i="11"/>
  <c r="E16" i="11"/>
  <c r="C16" i="11"/>
  <c r="Q15" i="11"/>
  <c r="K15" i="11"/>
  <c r="I15" i="11"/>
  <c r="E15" i="11"/>
  <c r="C15" i="11"/>
  <c r="Q10" i="11"/>
  <c r="Q9" i="11"/>
  <c r="Q8" i="11"/>
  <c r="Q7" i="11"/>
  <c r="Q6" i="11"/>
  <c r="Q5" i="11"/>
  <c r="O10" i="11"/>
  <c r="O11" i="11"/>
  <c r="O9" i="11"/>
  <c r="O8" i="11"/>
  <c r="O7" i="11"/>
  <c r="O6" i="11"/>
  <c r="O5" i="11"/>
  <c r="K10" i="11"/>
  <c r="K13" i="11"/>
  <c r="K14" i="11"/>
  <c r="K9" i="11"/>
  <c r="K8" i="11"/>
  <c r="K7" i="11"/>
  <c r="K6" i="11"/>
  <c r="K5" i="11"/>
  <c r="I10" i="11"/>
  <c r="I11" i="11"/>
  <c r="I13" i="11"/>
  <c r="I14" i="11"/>
  <c r="I9" i="11"/>
  <c r="I6" i="11"/>
  <c r="I8" i="11"/>
  <c r="I7" i="11"/>
  <c r="I5" i="11"/>
  <c r="E10" i="11"/>
  <c r="E11" i="11"/>
  <c r="E12" i="11"/>
  <c r="E13" i="11"/>
  <c r="E14" i="11"/>
  <c r="E9" i="11"/>
  <c r="E6" i="11"/>
  <c r="E8" i="11"/>
  <c r="E7" i="11"/>
  <c r="E5" i="11"/>
  <c r="C11" i="11"/>
  <c r="C12" i="11"/>
  <c r="C13" i="11"/>
  <c r="C14" i="11"/>
  <c r="C10" i="11"/>
  <c r="C9" i="11"/>
  <c r="C6" i="11"/>
  <c r="C8" i="11"/>
  <c r="C7" i="11"/>
  <c r="C5" i="11"/>
</calcChain>
</file>

<file path=xl/sharedStrings.xml><?xml version="1.0" encoding="utf-8"?>
<sst xmlns="http://schemas.openxmlformats.org/spreadsheetml/2006/main" count="65" uniqueCount="52">
  <si>
    <t>2016年录取最低分</t>
    <phoneticPr fontId="1" type="noConversion"/>
  </si>
  <si>
    <t>贵州二本</t>
    <phoneticPr fontId="1" type="noConversion"/>
  </si>
  <si>
    <t>贵州中国少数民族语言文学</t>
    <phoneticPr fontId="1" type="noConversion"/>
  </si>
  <si>
    <t>贵州地方专项</t>
    <phoneticPr fontId="1" type="noConversion"/>
  </si>
  <si>
    <t>山西本科</t>
    <phoneticPr fontId="1" type="noConversion"/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</si>
  <si>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</si>
  <si>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</si>
  <si>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</si>
  <si>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</si>
  <si>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</si>
  <si>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</si>
  <si>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</si>
  <si>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</si>
  <si>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</si>
  <si>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省份批次</t>
    <phoneticPr fontId="1" type="noConversion"/>
  </si>
  <si>
    <t>文科</t>
    <phoneticPr fontId="1" type="noConversion"/>
  </si>
  <si>
    <t>理科</t>
    <phoneticPr fontId="1" type="noConversion"/>
  </si>
  <si>
    <t>艺术类</t>
    <phoneticPr fontId="1" type="noConversion"/>
  </si>
  <si>
    <t>体育类</t>
    <phoneticPr fontId="1" type="noConversion"/>
  </si>
  <si>
    <t>贵州国家专项</t>
    <phoneticPr fontId="1" type="noConversion"/>
  </si>
  <si>
    <t>贵州民族班</t>
    <phoneticPr fontId="1" type="noConversion"/>
  </si>
  <si>
    <t>重庆本科</t>
    <phoneticPr fontId="1" type="noConversion"/>
  </si>
  <si>
    <t>山东本科</t>
    <phoneticPr fontId="1" type="noConversion"/>
  </si>
  <si>
    <t>江西本科</t>
    <phoneticPr fontId="1" type="noConversion"/>
  </si>
  <si>
    <t>江苏本科</t>
    <phoneticPr fontId="1" type="noConversion"/>
  </si>
  <si>
    <t>湖南本科</t>
    <phoneticPr fontId="1" type="noConversion"/>
  </si>
  <si>
    <t>湖北本科</t>
    <phoneticPr fontId="1" type="noConversion"/>
  </si>
  <si>
    <t>河北本科</t>
    <phoneticPr fontId="1" type="noConversion"/>
  </si>
  <si>
    <t>广西本科</t>
    <phoneticPr fontId="1" type="noConversion"/>
  </si>
  <si>
    <t>福建本科</t>
    <phoneticPr fontId="1" type="noConversion"/>
  </si>
  <si>
    <t>安徽本科</t>
    <phoneticPr fontId="1" type="noConversion"/>
  </si>
  <si>
    <t>四川本科</t>
    <phoneticPr fontId="1" type="noConversion"/>
  </si>
  <si>
    <t>云南本科</t>
    <phoneticPr fontId="1" type="noConversion"/>
  </si>
  <si>
    <t>列10</t>
  </si>
  <si>
    <t>列11</t>
  </si>
  <si>
    <t>列12</t>
  </si>
  <si>
    <t>列13</t>
  </si>
  <si>
    <t>贵州一本</t>
    <phoneticPr fontId="1" type="noConversion"/>
  </si>
  <si>
    <t>贵州民汉双语民族班</t>
    <phoneticPr fontId="1" type="noConversion"/>
  </si>
  <si>
    <t>2017年录取最低分</t>
    <phoneticPr fontId="1" type="noConversion"/>
  </si>
  <si>
    <t>贵州旅游管理(航空服务校企合作培养)</t>
    <phoneticPr fontId="1" type="noConversion"/>
  </si>
  <si>
    <t>列102</t>
  </si>
  <si>
    <t>列112</t>
  </si>
  <si>
    <t>与控制
线分差</t>
    <phoneticPr fontId="1" type="noConversion"/>
  </si>
  <si>
    <t>列22</t>
  </si>
  <si>
    <t>列32</t>
  </si>
  <si>
    <t>列62</t>
  </si>
  <si>
    <t>列72</t>
  </si>
  <si>
    <t>备注：艺术类专业最低分为专业成绩或综合成绩。体育类专业最低分为综合成绩。各专业录取最低分请在贵州民族大学招生信息网下载查看。</t>
    <phoneticPr fontId="1" type="noConversion"/>
  </si>
  <si>
    <t>贵州预科</t>
    <phoneticPr fontId="1" type="noConversion"/>
  </si>
  <si>
    <t>贵州民汉双语预科</t>
    <phoneticPr fontId="1" type="noConversion"/>
  </si>
  <si>
    <t>2018年录取最低分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</si>
</sst>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2"/>
      <scheme val="minor"/>
    </font>
    <font>
      <sz val="10"/>
      <color theme="4" tint="-0.249977111117893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shrinkToFit="1"/>
    </xf>
  </cellXfs>
  <cellStyles count="1">
    <cellStyle name="常规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176" formatCode="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numFmt numFmtId="176" formatCode="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宋体"/>
        <scheme val="minor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4_2" displayName="表4_2" ref="A3:S27" totalsRowShown="0" headerRowDxfId="22" dataDxfId="20" headerRowBorderDxfId="21" tableBorderDxfId="19">
  <autoFilter ref="A3:S27"/>
  <tableColumns count="19">
    <tableColumn id="1" name="列1" dataDxfId="18"/>
    <tableColumn id="10" name="列10" dataDxfId="17"/>
    <tableColumn id="15" name="列102" dataDxfId="16"/>
    <tableColumn id="11" name="列11" dataDxfId="15"/>
    <tableColumn id="16" name="列112" dataDxfId="14"/>
    <tableColumn id="12" name="列12" dataDxfId="13"/>
    <tableColumn id="13" name="列13" dataDxfId="12"/>
    <tableColumn id="2" name="列2" dataDxfId="11"/>
    <tableColumn id="17" name="列22" dataDxfId="10"/>
    <tableColumn id="3" name="列3" dataDxfId="9"/>
    <tableColumn id="18" name="列32" dataDxfId="8"/>
    <tableColumn id="4" name="列4" dataDxfId="7"/>
    <tableColumn id="5" name="列5" dataDxfId="6"/>
    <tableColumn id="6" name="列6" dataDxfId="5"/>
    <tableColumn id="19" name="列62" dataDxfId="4"/>
    <tableColumn id="7" name="列7" dataDxfId="3"/>
    <tableColumn id="20" name="列72" dataDxfId="2"/>
    <tableColumn id="8" name="列8" dataDxfId="1"/>
    <tableColumn id="9" name="列9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="85" zoomScaleNormal="85" workbookViewId="0">
      <selection activeCell="AB10" sqref="AB10"/>
    </sheetView>
  </sheetViews>
  <sheetFormatPr defaultColWidth="8.88671875" defaultRowHeight="14.4" x14ac:dyDescent="0.25"/>
  <cols>
    <col min="1" max="1" width="25.77734375" style="4" customWidth="1"/>
    <col min="2" max="2" width="5.33203125" style="1" customWidth="1"/>
    <col min="3" max="3" width="7" style="1" customWidth="1"/>
    <col min="4" max="4" width="5.33203125" style="6" customWidth="1"/>
    <col min="5" max="5" width="7" style="6" customWidth="1"/>
    <col min="6" max="6" width="6.88671875" style="1" customWidth="1"/>
    <col min="7" max="7" width="6.44140625" style="1" customWidth="1"/>
    <col min="8" max="8" width="5.33203125" style="1" customWidth="1"/>
    <col min="9" max="9" width="7" style="1" customWidth="1"/>
    <col min="10" max="10" width="5.33203125" style="2" customWidth="1"/>
    <col min="11" max="11" width="7" style="2" customWidth="1"/>
    <col min="12" max="12" width="7.5546875" style="1" customWidth="1"/>
    <col min="13" max="13" width="5.88671875" style="1" customWidth="1"/>
    <col min="14" max="15" width="7" style="1" customWidth="1"/>
    <col min="16" max="17" width="7" style="2" customWidth="1"/>
    <col min="18" max="18" width="7" style="1" customWidth="1"/>
    <col min="19" max="19" width="6.44140625" style="1" customWidth="1"/>
    <col min="24" max="24" width="8.88671875" style="1" customWidth="1"/>
    <col min="25" max="16384" width="8.88671875" style="1"/>
  </cols>
  <sheetData>
    <row r="1" spans="1:23" ht="19.95" customHeight="1" x14ac:dyDescent="0.25">
      <c r="A1" s="11" t="s">
        <v>14</v>
      </c>
      <c r="B1" s="12" t="s">
        <v>51</v>
      </c>
      <c r="C1" s="13"/>
      <c r="D1" s="13"/>
      <c r="E1" s="13"/>
      <c r="F1" s="13"/>
      <c r="G1" s="14"/>
      <c r="H1" s="12" t="s">
        <v>39</v>
      </c>
      <c r="I1" s="13"/>
      <c r="J1" s="13"/>
      <c r="K1" s="13"/>
      <c r="L1" s="13"/>
      <c r="M1" s="14"/>
      <c r="N1" s="12" t="s">
        <v>0</v>
      </c>
      <c r="O1" s="13"/>
      <c r="P1" s="13"/>
      <c r="Q1" s="13"/>
      <c r="R1" s="13"/>
      <c r="S1" s="14"/>
      <c r="T1" s="1"/>
      <c r="U1" s="1"/>
      <c r="V1" s="1"/>
      <c r="W1" s="1"/>
    </row>
    <row r="2" spans="1:23" ht="30" customHeight="1" x14ac:dyDescent="0.25">
      <c r="A2" s="15"/>
      <c r="B2" s="16" t="s">
        <v>15</v>
      </c>
      <c r="C2" s="17" t="s">
        <v>43</v>
      </c>
      <c r="D2" s="16" t="s">
        <v>16</v>
      </c>
      <c r="E2" s="17" t="s">
        <v>43</v>
      </c>
      <c r="F2" s="16" t="s">
        <v>17</v>
      </c>
      <c r="G2" s="16" t="s">
        <v>18</v>
      </c>
      <c r="H2" s="16" t="s">
        <v>15</v>
      </c>
      <c r="I2" s="17" t="s">
        <v>43</v>
      </c>
      <c r="J2" s="16" t="s">
        <v>16</v>
      </c>
      <c r="K2" s="17" t="s">
        <v>43</v>
      </c>
      <c r="L2" s="16" t="s">
        <v>17</v>
      </c>
      <c r="M2" s="18" t="s">
        <v>18</v>
      </c>
      <c r="N2" s="16" t="s">
        <v>15</v>
      </c>
      <c r="O2" s="17" t="s">
        <v>43</v>
      </c>
      <c r="P2" s="16" t="s">
        <v>16</v>
      </c>
      <c r="Q2" s="17" t="s">
        <v>43</v>
      </c>
      <c r="R2" s="16" t="s">
        <v>17</v>
      </c>
      <c r="S2" s="18" t="s">
        <v>18</v>
      </c>
      <c r="T2" s="1"/>
      <c r="U2" s="1"/>
      <c r="V2" s="1"/>
      <c r="W2" s="1"/>
    </row>
    <row r="3" spans="1:23" ht="30" hidden="1" customHeight="1" x14ac:dyDescent="0.25">
      <c r="A3" s="7" t="s">
        <v>5</v>
      </c>
      <c r="B3" s="8" t="s">
        <v>33</v>
      </c>
      <c r="C3" s="8" t="s">
        <v>41</v>
      </c>
      <c r="D3" s="8" t="s">
        <v>34</v>
      </c>
      <c r="E3" s="8" t="s">
        <v>42</v>
      </c>
      <c r="F3" s="8" t="s">
        <v>35</v>
      </c>
      <c r="G3" s="9" t="s">
        <v>36</v>
      </c>
      <c r="H3" s="8" t="s">
        <v>6</v>
      </c>
      <c r="I3" s="8" t="s">
        <v>44</v>
      </c>
      <c r="J3" s="8" t="s">
        <v>7</v>
      </c>
      <c r="K3" s="8" t="s">
        <v>45</v>
      </c>
      <c r="L3" s="8" t="s">
        <v>8</v>
      </c>
      <c r="M3" s="8" t="s">
        <v>9</v>
      </c>
      <c r="N3" s="8" t="s">
        <v>10</v>
      </c>
      <c r="O3" s="8" t="s">
        <v>46</v>
      </c>
      <c r="P3" s="8" t="s">
        <v>11</v>
      </c>
      <c r="Q3" s="8" t="s">
        <v>47</v>
      </c>
      <c r="R3" s="8" t="s">
        <v>12</v>
      </c>
      <c r="S3" s="8" t="s">
        <v>13</v>
      </c>
      <c r="T3" s="1"/>
      <c r="U3" s="1"/>
      <c r="V3" s="1"/>
      <c r="W3" s="1"/>
    </row>
    <row r="4" spans="1:23" ht="30" hidden="1" customHeight="1" x14ac:dyDescent="0.25">
      <c r="A4" s="7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"/>
      <c r="U4" s="1"/>
      <c r="V4" s="1"/>
      <c r="W4" s="1"/>
    </row>
    <row r="5" spans="1:23" ht="19.05" customHeight="1" x14ac:dyDescent="0.25">
      <c r="A5" s="10" t="s">
        <v>37</v>
      </c>
      <c r="B5" s="16">
        <v>575</v>
      </c>
      <c r="C5" s="16">
        <f>表4_2[[#This Row],[列10]]-575</f>
        <v>0</v>
      </c>
      <c r="D5" s="16">
        <v>493</v>
      </c>
      <c r="E5" s="16">
        <f>表4_2[[#This Row],[列11]]-484</f>
        <v>9</v>
      </c>
      <c r="F5" s="16"/>
      <c r="G5" s="16"/>
      <c r="H5" s="16">
        <v>545</v>
      </c>
      <c r="I5" s="16">
        <f>表4_2[[#This Row],[列2]]-545</f>
        <v>0</v>
      </c>
      <c r="J5" s="16">
        <v>458</v>
      </c>
      <c r="K5" s="16">
        <f>表4_2[[#This Row],[列3]]-456</f>
        <v>2</v>
      </c>
      <c r="L5" s="16"/>
      <c r="M5" s="16"/>
      <c r="N5" s="16">
        <v>555</v>
      </c>
      <c r="O5" s="16">
        <f>表4_2[[#This Row],[列6]]-551</f>
        <v>4</v>
      </c>
      <c r="P5" s="16">
        <v>481</v>
      </c>
      <c r="Q5" s="16">
        <f>表4_2[[#This Row],[列7]]-473</f>
        <v>8</v>
      </c>
      <c r="R5" s="16"/>
      <c r="S5" s="16"/>
      <c r="T5" s="1"/>
      <c r="U5" s="1"/>
      <c r="V5" s="1"/>
      <c r="W5" s="1"/>
    </row>
    <row r="6" spans="1:23" ht="19.05" customHeight="1" x14ac:dyDescent="0.25">
      <c r="A6" s="19" t="s">
        <v>1</v>
      </c>
      <c r="B6" s="16">
        <v>559</v>
      </c>
      <c r="C6" s="16">
        <f>表4_2[[#This Row],[列10]]-477</f>
        <v>82</v>
      </c>
      <c r="D6" s="16">
        <v>460</v>
      </c>
      <c r="E6" s="16">
        <f>表4_2[[#This Row],[列11]]-379</f>
        <v>81</v>
      </c>
      <c r="F6" s="16">
        <v>202</v>
      </c>
      <c r="G6" s="16">
        <v>321</v>
      </c>
      <c r="H6" s="16">
        <v>522</v>
      </c>
      <c r="I6" s="16">
        <f>表4_2[[#This Row],[列2]]-453</f>
        <v>69</v>
      </c>
      <c r="J6" s="16">
        <v>426</v>
      </c>
      <c r="K6" s="16">
        <f>表4_2[[#This Row],[列3]]-361</f>
        <v>65</v>
      </c>
      <c r="L6" s="16">
        <v>204.2</v>
      </c>
      <c r="M6" s="16">
        <v>302</v>
      </c>
      <c r="N6" s="23">
        <v>524</v>
      </c>
      <c r="O6" s="24">
        <f>表4_2[[#This Row],[列6]]-457</f>
        <v>67</v>
      </c>
      <c r="P6" s="23">
        <v>435</v>
      </c>
      <c r="Q6" s="24">
        <f>表4_2[[#This Row],[列7]]-365</f>
        <v>70</v>
      </c>
      <c r="R6" s="16">
        <v>203.33</v>
      </c>
      <c r="S6" s="16">
        <v>302</v>
      </c>
      <c r="T6" s="1"/>
      <c r="U6" s="1"/>
      <c r="V6" s="1"/>
      <c r="W6" s="1"/>
    </row>
    <row r="7" spans="1:23" ht="19.05" customHeight="1" x14ac:dyDescent="0.25">
      <c r="A7" s="19" t="s">
        <v>19</v>
      </c>
      <c r="B7" s="16">
        <v>560</v>
      </c>
      <c r="C7" s="16">
        <f>表4_2[[#This Row],[列10]]-575</f>
        <v>-15</v>
      </c>
      <c r="D7" s="16">
        <v>484</v>
      </c>
      <c r="E7" s="16">
        <f>表4_2[[#This Row],[列11]]-484</f>
        <v>0</v>
      </c>
      <c r="F7" s="16"/>
      <c r="G7" s="16"/>
      <c r="H7" s="23">
        <v>525</v>
      </c>
      <c r="I7" s="23">
        <f>表4_2[[#This Row],[列2]]-545</f>
        <v>-20</v>
      </c>
      <c r="J7" s="23">
        <v>459</v>
      </c>
      <c r="K7" s="23">
        <f>表4_2[[#This Row],[列3]]-456</f>
        <v>3</v>
      </c>
      <c r="L7" s="25"/>
      <c r="M7" s="16"/>
      <c r="N7" s="23">
        <v>517</v>
      </c>
      <c r="O7" s="24">
        <f>表4_2[[#This Row],[列6]]-551</f>
        <v>-34</v>
      </c>
      <c r="P7" s="23">
        <v>443</v>
      </c>
      <c r="Q7" s="24">
        <f>表4_2[[#This Row],[列7]]-473</f>
        <v>-30</v>
      </c>
      <c r="R7" s="25"/>
      <c r="S7" s="16"/>
      <c r="T7" s="1"/>
      <c r="U7" s="1"/>
      <c r="V7" s="1"/>
      <c r="W7" s="1"/>
    </row>
    <row r="8" spans="1:23" ht="19.05" customHeight="1" x14ac:dyDescent="0.25">
      <c r="A8" s="19" t="s">
        <v>3</v>
      </c>
      <c r="B8" s="16">
        <v>573</v>
      </c>
      <c r="C8" s="16">
        <f>表4_2[[#This Row],[列10]]-575</f>
        <v>-2</v>
      </c>
      <c r="D8" s="16">
        <v>486</v>
      </c>
      <c r="E8" s="16">
        <f>表4_2[[#This Row],[列11]]-484</f>
        <v>2</v>
      </c>
      <c r="F8" s="16"/>
      <c r="G8" s="16"/>
      <c r="H8" s="23">
        <v>538</v>
      </c>
      <c r="I8" s="23">
        <f>表4_2[[#This Row],[列2]]-545</f>
        <v>-7</v>
      </c>
      <c r="J8" s="23">
        <v>463</v>
      </c>
      <c r="K8" s="23">
        <f>表4_2[[#This Row],[列3]]-456</f>
        <v>7</v>
      </c>
      <c r="L8" s="25"/>
      <c r="M8" s="16"/>
      <c r="N8" s="23">
        <v>541</v>
      </c>
      <c r="O8" s="24">
        <f>表4_2[[#This Row],[列6]]-551</f>
        <v>-10</v>
      </c>
      <c r="P8" s="23">
        <v>473</v>
      </c>
      <c r="Q8" s="24">
        <f>表4_2[[#This Row],[列7]]-473</f>
        <v>0</v>
      </c>
      <c r="R8" s="25"/>
      <c r="S8" s="16"/>
      <c r="T8" s="1"/>
      <c r="U8" s="1"/>
      <c r="V8" s="1"/>
      <c r="W8" s="1"/>
    </row>
    <row r="9" spans="1:23" ht="19.05" customHeight="1" x14ac:dyDescent="0.25">
      <c r="A9" s="19" t="s">
        <v>20</v>
      </c>
      <c r="B9" s="16">
        <v>550</v>
      </c>
      <c r="C9" s="16">
        <f>表4_2[[#This Row],[列10]]-477</f>
        <v>73</v>
      </c>
      <c r="D9" s="16">
        <v>455</v>
      </c>
      <c r="E9" s="16">
        <f>表4_2[[#This Row],[列11]]-379</f>
        <v>76</v>
      </c>
      <c r="F9" s="16"/>
      <c r="G9" s="16"/>
      <c r="H9" s="23">
        <v>501</v>
      </c>
      <c r="I9" s="23">
        <f>表4_2[[#This Row],[列2]]-453</f>
        <v>48</v>
      </c>
      <c r="J9" s="23">
        <v>406</v>
      </c>
      <c r="K9" s="16">
        <f>表4_2[[#This Row],[列3]]-361</f>
        <v>45</v>
      </c>
      <c r="L9" s="25"/>
      <c r="M9" s="16"/>
      <c r="N9" s="23">
        <v>533</v>
      </c>
      <c r="O9" s="24">
        <f>表4_2[[#This Row],[列6]]-457</f>
        <v>76</v>
      </c>
      <c r="P9" s="23">
        <v>449</v>
      </c>
      <c r="Q9" s="24">
        <f>表4_2[[#This Row],[列7]]-365</f>
        <v>84</v>
      </c>
      <c r="R9" s="25"/>
      <c r="S9" s="16"/>
      <c r="T9" s="1"/>
      <c r="U9" s="1"/>
      <c r="V9" s="1"/>
      <c r="W9" s="1"/>
    </row>
    <row r="10" spans="1:23" ht="19.05" customHeight="1" x14ac:dyDescent="0.25">
      <c r="A10" s="19" t="s">
        <v>38</v>
      </c>
      <c r="B10" s="16">
        <v>525</v>
      </c>
      <c r="C10" s="16">
        <f>表4_2[[#This Row],[列10]]-477</f>
        <v>48</v>
      </c>
      <c r="D10" s="16">
        <v>419</v>
      </c>
      <c r="E10" s="16">
        <f>表4_2[[#This Row],[列11]]-379</f>
        <v>40</v>
      </c>
      <c r="F10" s="16"/>
      <c r="G10" s="16"/>
      <c r="H10" s="23">
        <v>487</v>
      </c>
      <c r="I10" s="23">
        <f>表4_2[[#This Row],[列2]]-453</f>
        <v>34</v>
      </c>
      <c r="J10" s="23">
        <v>389</v>
      </c>
      <c r="K10" s="16">
        <f>表4_2[[#This Row],[列3]]-361</f>
        <v>28</v>
      </c>
      <c r="L10" s="25"/>
      <c r="M10" s="16"/>
      <c r="N10" s="23">
        <v>502</v>
      </c>
      <c r="O10" s="24">
        <f>表4_2[[#This Row],[列6]]-457</f>
        <v>45</v>
      </c>
      <c r="P10" s="23">
        <v>405</v>
      </c>
      <c r="Q10" s="24">
        <f>表4_2[[#This Row],[列7]]-365</f>
        <v>40</v>
      </c>
      <c r="R10" s="25"/>
      <c r="S10" s="16"/>
      <c r="T10" s="1"/>
      <c r="U10" s="1"/>
      <c r="V10" s="1"/>
      <c r="W10" s="1"/>
    </row>
    <row r="11" spans="1:23" s="3" customFormat="1" ht="19.05" customHeight="1" x14ac:dyDescent="0.25">
      <c r="A11" s="20" t="s">
        <v>2</v>
      </c>
      <c r="B11" s="16">
        <v>493</v>
      </c>
      <c r="C11" s="16">
        <f>表4_2[[#This Row],[列10]]-477</f>
        <v>16</v>
      </c>
      <c r="D11" s="16">
        <v>381</v>
      </c>
      <c r="E11" s="16">
        <f>表4_2[[#This Row],[列11]]-379</f>
        <v>2</v>
      </c>
      <c r="F11" s="16"/>
      <c r="G11" s="16"/>
      <c r="H11" s="23">
        <v>476</v>
      </c>
      <c r="I11" s="23">
        <f>表4_2[[#This Row],[列2]]-453</f>
        <v>23</v>
      </c>
      <c r="J11" s="16"/>
      <c r="K11" s="16"/>
      <c r="L11" s="25"/>
      <c r="M11" s="16"/>
      <c r="N11" s="23">
        <v>491</v>
      </c>
      <c r="O11" s="24">
        <f>表4_2[[#This Row],[列6]]-457</f>
        <v>34</v>
      </c>
      <c r="P11" s="25"/>
      <c r="Q11" s="24"/>
      <c r="R11" s="25"/>
      <c r="S11" s="16"/>
    </row>
    <row r="12" spans="1:23" s="3" customFormat="1" ht="19.05" customHeight="1" x14ac:dyDescent="0.25">
      <c r="A12" s="20" t="s">
        <v>40</v>
      </c>
      <c r="B12" s="16">
        <v>437</v>
      </c>
      <c r="C12" s="16">
        <f>表4_2[[#This Row],[列10]]-477</f>
        <v>-40</v>
      </c>
      <c r="D12" s="16">
        <v>339</v>
      </c>
      <c r="E12" s="16">
        <f>表4_2[[#This Row],[列11]]-379</f>
        <v>-40</v>
      </c>
      <c r="F12" s="16"/>
      <c r="G12" s="26"/>
      <c r="H12" s="25"/>
      <c r="I12" s="23"/>
      <c r="J12" s="25"/>
      <c r="K12" s="16"/>
      <c r="L12" s="25"/>
      <c r="M12" s="16"/>
      <c r="N12" s="25"/>
      <c r="O12" s="24"/>
      <c r="P12" s="25"/>
      <c r="Q12" s="24"/>
      <c r="R12" s="25"/>
      <c r="S12" s="16"/>
    </row>
    <row r="13" spans="1:23" s="3" customFormat="1" ht="19.05" customHeight="1" x14ac:dyDescent="0.25">
      <c r="A13" s="20" t="s">
        <v>49</v>
      </c>
      <c r="B13" s="16">
        <v>519</v>
      </c>
      <c r="C13" s="16">
        <f>表4_2[[#This Row],[列10]]-477</f>
        <v>42</v>
      </c>
      <c r="D13" s="16">
        <v>417</v>
      </c>
      <c r="E13" s="16">
        <f>表4_2[[#This Row],[列11]]-379</f>
        <v>38</v>
      </c>
      <c r="F13" s="16"/>
      <c r="G13" s="16"/>
      <c r="H13" s="23">
        <v>485</v>
      </c>
      <c r="I13" s="23">
        <f>表4_2[[#This Row],[列2]]-453</f>
        <v>32</v>
      </c>
      <c r="J13" s="23">
        <v>385</v>
      </c>
      <c r="K13" s="16">
        <f>表4_2[[#This Row],[列3]]-361</f>
        <v>24</v>
      </c>
      <c r="L13" s="25"/>
      <c r="M13" s="16"/>
      <c r="N13" s="23">
        <v>488</v>
      </c>
      <c r="O13" s="24"/>
      <c r="P13" s="23">
        <v>390</v>
      </c>
      <c r="Q13" s="24"/>
      <c r="R13" s="25"/>
      <c r="S13" s="16"/>
    </row>
    <row r="14" spans="1:23" ht="19.05" customHeight="1" x14ac:dyDescent="0.25">
      <c r="A14" s="20" t="s">
        <v>50</v>
      </c>
      <c r="B14" s="16">
        <v>490</v>
      </c>
      <c r="C14" s="16">
        <f>表4_2[[#This Row],[列10]]-477</f>
        <v>13</v>
      </c>
      <c r="D14" s="16">
        <v>401</v>
      </c>
      <c r="E14" s="16">
        <f>表4_2[[#This Row],[列11]]-379</f>
        <v>22</v>
      </c>
      <c r="F14" s="16"/>
      <c r="G14" s="16"/>
      <c r="H14" s="23">
        <v>458</v>
      </c>
      <c r="I14" s="23">
        <f>表4_2[[#This Row],[列2]]-453</f>
        <v>5</v>
      </c>
      <c r="J14" s="23">
        <v>366</v>
      </c>
      <c r="K14" s="16">
        <f>表4_2[[#This Row],[列3]]-361</f>
        <v>5</v>
      </c>
      <c r="L14" s="25"/>
      <c r="M14" s="16"/>
      <c r="N14" s="23">
        <v>461</v>
      </c>
      <c r="O14" s="24"/>
      <c r="P14" s="23">
        <v>372</v>
      </c>
      <c r="Q14" s="24"/>
      <c r="R14" s="25"/>
      <c r="S14" s="16"/>
      <c r="T14" s="1"/>
      <c r="U14" s="1"/>
      <c r="V14" s="1"/>
      <c r="W14" s="1"/>
    </row>
    <row r="15" spans="1:23" ht="19.05" customHeight="1" x14ac:dyDescent="0.25">
      <c r="A15" s="21" t="s">
        <v>4</v>
      </c>
      <c r="B15" s="16">
        <v>516</v>
      </c>
      <c r="C15" s="16">
        <f>表4_2[[#This Row],[列10]]-476</f>
        <v>40</v>
      </c>
      <c r="D15" s="16">
        <v>469</v>
      </c>
      <c r="E15" s="16">
        <f>表4_2[[#This Row],[列11]]-432</f>
        <v>37</v>
      </c>
      <c r="F15" s="16">
        <v>66.33</v>
      </c>
      <c r="G15" s="16"/>
      <c r="H15" s="23">
        <v>481</v>
      </c>
      <c r="I15" s="27">
        <f>表4_2[[#This Row],[列2]]-452</f>
        <v>29</v>
      </c>
      <c r="J15" s="27">
        <v>422</v>
      </c>
      <c r="K15" s="27">
        <f>表4_2[[#This Row],[列3]]-400</f>
        <v>22</v>
      </c>
      <c r="L15" s="23">
        <v>83.33</v>
      </c>
      <c r="M15" s="16"/>
      <c r="N15" s="25"/>
      <c r="O15" s="24"/>
      <c r="P15" s="23">
        <v>448</v>
      </c>
      <c r="Q15" s="24">
        <f>表4_2[[#This Row],[列7]]-438</f>
        <v>10</v>
      </c>
      <c r="R15" s="23">
        <v>229.67</v>
      </c>
      <c r="S15" s="16"/>
      <c r="T15" s="1"/>
      <c r="U15" s="1"/>
      <c r="V15" s="1"/>
      <c r="W15" s="1"/>
    </row>
    <row r="16" spans="1:23" ht="19.05" customHeight="1" x14ac:dyDescent="0.25">
      <c r="A16" s="21" t="s">
        <v>21</v>
      </c>
      <c r="B16" s="16">
        <v>498</v>
      </c>
      <c r="C16" s="16">
        <f>表4_2[[#This Row],[列10]]-434</f>
        <v>64</v>
      </c>
      <c r="D16" s="16">
        <v>503</v>
      </c>
      <c r="E16" s="16">
        <f>表4_2[[#This Row],[列11]]-428</f>
        <v>75</v>
      </c>
      <c r="F16" s="16"/>
      <c r="G16" s="16"/>
      <c r="H16" s="23">
        <v>496</v>
      </c>
      <c r="I16" s="27">
        <f>表4_2[[#This Row],[列2]]-436</f>
        <v>60</v>
      </c>
      <c r="J16" s="27">
        <v>464</v>
      </c>
      <c r="K16" s="27">
        <f>表4_2[[#This Row],[列3]]-395</f>
        <v>69</v>
      </c>
      <c r="L16" s="25"/>
      <c r="M16" s="16"/>
      <c r="N16" s="23">
        <v>493</v>
      </c>
      <c r="O16" s="24">
        <f>表4_2[[#This Row],[列6]]-435</f>
        <v>58</v>
      </c>
      <c r="P16" s="23">
        <v>486</v>
      </c>
      <c r="Q16" s="24">
        <f>表4_2[[#This Row],[列7]]-416</f>
        <v>70</v>
      </c>
      <c r="R16" s="25"/>
      <c r="S16" s="16"/>
      <c r="T16" s="1"/>
      <c r="U16" s="1"/>
      <c r="V16" s="1"/>
      <c r="W16" s="1"/>
    </row>
    <row r="17" spans="1:23" ht="19.05" customHeight="1" x14ac:dyDescent="0.25">
      <c r="A17" s="21" t="s">
        <v>22</v>
      </c>
      <c r="B17" s="16"/>
      <c r="C17" s="16"/>
      <c r="D17" s="16"/>
      <c r="E17" s="16"/>
      <c r="F17" s="16">
        <v>220.34</v>
      </c>
      <c r="G17" s="16"/>
      <c r="H17" s="25"/>
      <c r="I17" s="27"/>
      <c r="J17" s="27"/>
      <c r="K17" s="27"/>
      <c r="L17" s="23">
        <v>237.51</v>
      </c>
      <c r="M17" s="16"/>
      <c r="N17" s="25"/>
      <c r="O17" s="24"/>
      <c r="P17" s="25"/>
      <c r="Q17" s="24"/>
      <c r="R17" s="23">
        <v>239.5</v>
      </c>
      <c r="S17" s="16"/>
      <c r="T17" s="1"/>
      <c r="U17" s="1"/>
      <c r="V17" s="1"/>
      <c r="W17" s="1"/>
    </row>
    <row r="18" spans="1:23" ht="19.05" customHeight="1" x14ac:dyDescent="0.25">
      <c r="A18" s="21" t="s">
        <v>23</v>
      </c>
      <c r="B18" s="16"/>
      <c r="C18" s="16"/>
      <c r="D18" s="16"/>
      <c r="E18" s="16"/>
      <c r="F18" s="16">
        <v>142.93</v>
      </c>
      <c r="G18" s="16"/>
      <c r="H18" s="25"/>
      <c r="I18" s="27"/>
      <c r="J18" s="27"/>
      <c r="K18" s="27"/>
      <c r="L18" s="23">
        <v>241.91</v>
      </c>
      <c r="M18" s="16"/>
      <c r="N18" s="25"/>
      <c r="O18" s="24"/>
      <c r="P18" s="25"/>
      <c r="Q18" s="24"/>
      <c r="R18" s="23">
        <v>224.67</v>
      </c>
      <c r="S18" s="16"/>
      <c r="T18" s="1"/>
      <c r="U18" s="1"/>
      <c r="V18" s="1"/>
      <c r="W18" s="1"/>
    </row>
    <row r="19" spans="1:23" ht="19.05" customHeight="1" x14ac:dyDescent="0.25">
      <c r="A19" s="21" t="s">
        <v>24</v>
      </c>
      <c r="B19" s="16"/>
      <c r="C19" s="16"/>
      <c r="D19" s="16"/>
      <c r="E19" s="16"/>
      <c r="F19" s="16">
        <v>221</v>
      </c>
      <c r="G19" s="16"/>
      <c r="H19" s="25"/>
      <c r="I19" s="27"/>
      <c r="J19" s="27"/>
      <c r="K19" s="27"/>
      <c r="L19" s="23">
        <v>206</v>
      </c>
      <c r="M19" s="16"/>
      <c r="N19" s="23">
        <v>327</v>
      </c>
      <c r="O19" s="24"/>
      <c r="P19" s="25"/>
      <c r="Q19" s="24"/>
      <c r="R19" s="23">
        <v>246</v>
      </c>
      <c r="S19" s="16"/>
      <c r="T19" s="1"/>
      <c r="U19" s="1"/>
      <c r="V19" s="1"/>
      <c r="W19" s="1"/>
    </row>
    <row r="20" spans="1:23" ht="19.05" customHeight="1" x14ac:dyDescent="0.25">
      <c r="A20" s="21" t="s">
        <v>25</v>
      </c>
      <c r="B20" s="16">
        <v>556</v>
      </c>
      <c r="C20" s="16">
        <f>表4_2[[#This Row],[列10]]-526</f>
        <v>30</v>
      </c>
      <c r="D20" s="16">
        <v>498</v>
      </c>
      <c r="E20" s="16">
        <f>表4_2[[#This Row],[列11]]-450</f>
        <v>48</v>
      </c>
      <c r="F20" s="16">
        <v>224</v>
      </c>
      <c r="G20" s="16"/>
      <c r="H20" s="23">
        <v>506</v>
      </c>
      <c r="I20" s="27">
        <f>表4_2[[#This Row],[列2]]-485</f>
        <v>21</v>
      </c>
      <c r="J20" s="27">
        <v>467</v>
      </c>
      <c r="K20" s="27">
        <f>表4_2[[#This Row],[列3]]-424</f>
        <v>43</v>
      </c>
      <c r="L20" s="23">
        <v>221</v>
      </c>
      <c r="M20" s="16"/>
      <c r="N20" s="25"/>
      <c r="O20" s="24"/>
      <c r="P20" s="23">
        <v>478</v>
      </c>
      <c r="Q20" s="24">
        <f>表4_2[[#This Row],[列7]]-439</f>
        <v>39</v>
      </c>
      <c r="R20" s="23">
        <v>234</v>
      </c>
      <c r="S20" s="16"/>
      <c r="T20" s="1"/>
      <c r="U20" s="1"/>
      <c r="V20" s="1"/>
      <c r="W20" s="1"/>
    </row>
    <row r="21" spans="1:23" ht="19.05" customHeight="1" x14ac:dyDescent="0.25">
      <c r="A21" s="21" t="s">
        <v>26</v>
      </c>
      <c r="B21" s="16"/>
      <c r="C21" s="16"/>
      <c r="D21" s="16">
        <v>476</v>
      </c>
      <c r="E21" s="16">
        <f>表4_2[[#This Row],[列11]]-375</f>
        <v>101</v>
      </c>
      <c r="F21" s="16"/>
      <c r="G21" s="16">
        <v>492.5</v>
      </c>
      <c r="H21" s="25"/>
      <c r="I21" s="27"/>
      <c r="J21" s="27">
        <v>439</v>
      </c>
      <c r="K21" s="27">
        <f>表4_2[[#This Row],[列3]]-345</f>
        <v>94</v>
      </c>
      <c r="L21" s="25"/>
      <c r="M21" s="16"/>
      <c r="N21" s="25"/>
      <c r="O21" s="24"/>
      <c r="P21" s="23">
        <v>421</v>
      </c>
      <c r="Q21" s="24">
        <f>表4_2[[#This Row],[列7]]-350</f>
        <v>71</v>
      </c>
      <c r="R21" s="25"/>
      <c r="S21" s="16"/>
      <c r="T21" s="1"/>
      <c r="U21" s="1"/>
      <c r="V21" s="1"/>
      <c r="W21" s="1"/>
    </row>
    <row r="22" spans="1:23" ht="19.05" customHeight="1" x14ac:dyDescent="0.25">
      <c r="A22" s="21" t="s">
        <v>27</v>
      </c>
      <c r="B22" s="16"/>
      <c r="C22" s="16"/>
      <c r="D22" s="16">
        <v>497</v>
      </c>
      <c r="E22" s="16">
        <f>表4_2[[#This Row],[列11]]-358</f>
        <v>139</v>
      </c>
      <c r="F22" s="16"/>
      <c r="G22" s="16"/>
      <c r="H22" s="25"/>
      <c r="I22" s="27"/>
      <c r="J22" s="27"/>
      <c r="K22" s="27"/>
      <c r="L22" s="23">
        <v>190.7</v>
      </c>
      <c r="M22" s="16"/>
      <c r="N22" s="25"/>
      <c r="O22" s="24"/>
      <c r="P22" s="25"/>
      <c r="Q22" s="24"/>
      <c r="R22" s="25"/>
      <c r="S22" s="16"/>
      <c r="T22" s="1"/>
      <c r="U22" s="1"/>
      <c r="V22" s="1"/>
      <c r="W22" s="1"/>
    </row>
    <row r="23" spans="1:23" ht="19.05" customHeight="1" x14ac:dyDescent="0.25">
      <c r="A23" s="21" t="s">
        <v>28</v>
      </c>
      <c r="B23" s="16">
        <v>516</v>
      </c>
      <c r="C23" s="16">
        <f>表4_2[[#This Row],[列10]]-403</f>
        <v>113</v>
      </c>
      <c r="D23" s="16">
        <v>466</v>
      </c>
      <c r="E23" s="16">
        <f>表4_2[[#This Row],[列11]]-345</f>
        <v>121</v>
      </c>
      <c r="F23" s="16"/>
      <c r="G23" s="16"/>
      <c r="H23" s="23">
        <v>476</v>
      </c>
      <c r="I23" s="27">
        <f>表4_2[[#This Row],[列2]]-387</f>
        <v>89</v>
      </c>
      <c r="J23" s="27">
        <v>425</v>
      </c>
      <c r="K23" s="27">
        <f>表4_2[[#This Row],[列3]]-318</f>
        <v>107</v>
      </c>
      <c r="L23" s="25"/>
      <c r="M23" s="16"/>
      <c r="N23" s="23">
        <v>499</v>
      </c>
      <c r="O23" s="24">
        <f>表4_2[[#This Row],[列6]]-400</f>
        <v>99</v>
      </c>
      <c r="P23" s="23">
        <v>429</v>
      </c>
      <c r="Q23" s="24">
        <f>表4_2[[#This Row],[列7]]-333</f>
        <v>96</v>
      </c>
      <c r="R23" s="25"/>
      <c r="S23" s="16"/>
      <c r="T23" s="1"/>
      <c r="U23" s="1"/>
      <c r="V23" s="1"/>
      <c r="W23" s="1"/>
    </row>
    <row r="24" spans="1:23" ht="19.05" customHeight="1" x14ac:dyDescent="0.25">
      <c r="A24" s="21" t="s">
        <v>29</v>
      </c>
      <c r="B24" s="16">
        <v>502</v>
      </c>
      <c r="C24" s="16">
        <f>表4_2[[#This Row],[列10]]-446</f>
        <v>56</v>
      </c>
      <c r="D24" s="16">
        <v>432</v>
      </c>
      <c r="E24" s="16">
        <f>表4_2[[#This Row],[列11]]-378</f>
        <v>54</v>
      </c>
      <c r="F24" s="16"/>
      <c r="G24" s="16"/>
      <c r="H24" s="23">
        <v>446</v>
      </c>
      <c r="I24" s="27">
        <f>表4_2[[#This Row],[列2]]-380</f>
        <v>66</v>
      </c>
      <c r="J24" s="27">
        <v>388</v>
      </c>
      <c r="K24" s="27">
        <f>表4_2[[#This Row],[列3]]-333</f>
        <v>55</v>
      </c>
      <c r="L24" s="25"/>
      <c r="M24" s="16"/>
      <c r="N24" s="23">
        <v>461</v>
      </c>
      <c r="O24" s="24">
        <f>表4_2[[#This Row],[列6]]-403</f>
        <v>58</v>
      </c>
      <c r="P24" s="23">
        <v>407</v>
      </c>
      <c r="Q24" s="24">
        <f>表4_2[[#This Row],[列7]]-352</f>
        <v>55</v>
      </c>
      <c r="R24" s="23">
        <v>195</v>
      </c>
      <c r="S24" s="16"/>
      <c r="T24" s="1"/>
      <c r="U24" s="1"/>
      <c r="V24" s="1"/>
      <c r="W24" s="1"/>
    </row>
    <row r="25" spans="1:23" ht="19.05" customHeight="1" x14ac:dyDescent="0.25">
      <c r="A25" s="21" t="s">
        <v>30</v>
      </c>
      <c r="B25" s="16"/>
      <c r="C25" s="16"/>
      <c r="D25" s="16"/>
      <c r="E25" s="16"/>
      <c r="F25" s="16">
        <v>183</v>
      </c>
      <c r="G25" s="16"/>
      <c r="H25" s="25"/>
      <c r="I25" s="27"/>
      <c r="J25" s="27"/>
      <c r="K25" s="27"/>
      <c r="L25" s="23">
        <v>577.48</v>
      </c>
      <c r="M25" s="16"/>
      <c r="N25" s="25"/>
      <c r="O25" s="24"/>
      <c r="P25" s="25"/>
      <c r="Q25" s="24"/>
      <c r="R25" s="23">
        <v>228.67</v>
      </c>
      <c r="S25" s="16"/>
      <c r="T25" s="1"/>
      <c r="U25" s="1"/>
      <c r="V25" s="1"/>
      <c r="W25" s="1"/>
    </row>
    <row r="26" spans="1:23" ht="19.05" customHeight="1" x14ac:dyDescent="0.25">
      <c r="A26" s="21" t="s">
        <v>31</v>
      </c>
      <c r="B26" s="16">
        <v>546</v>
      </c>
      <c r="C26" s="16">
        <f>表4_2[[#This Row],[列10]]-492</f>
        <v>54</v>
      </c>
      <c r="D26" s="16">
        <v>521</v>
      </c>
      <c r="E26" s="16">
        <f>表4_2[[#This Row],[列11]]-458</f>
        <v>63</v>
      </c>
      <c r="F26" s="16"/>
      <c r="G26" s="16"/>
      <c r="H26" s="23">
        <v>513</v>
      </c>
      <c r="I26" s="27">
        <f>表4_2[[#This Row],[列2]]-470</f>
        <v>43</v>
      </c>
      <c r="J26" s="27">
        <v>473</v>
      </c>
      <c r="K26" s="27">
        <f>表4_2[[#This Row],[列3]]-436</f>
        <v>37</v>
      </c>
      <c r="L26" s="25"/>
      <c r="M26" s="16"/>
      <c r="N26" s="25"/>
      <c r="O26" s="24"/>
      <c r="P26" s="25"/>
      <c r="Q26" s="24"/>
      <c r="R26" s="25"/>
      <c r="S26" s="16"/>
      <c r="T26" s="1"/>
      <c r="U26" s="1"/>
      <c r="V26" s="1"/>
      <c r="W26" s="1"/>
    </row>
    <row r="27" spans="1:23" ht="19.05" customHeight="1" x14ac:dyDescent="0.25">
      <c r="A27" s="22" t="s">
        <v>32</v>
      </c>
      <c r="B27" s="16">
        <v>551</v>
      </c>
      <c r="C27" s="16">
        <f>表4_2[[#This Row],[列10]]-490</f>
        <v>61</v>
      </c>
      <c r="D27" s="16">
        <v>483</v>
      </c>
      <c r="E27" s="16">
        <f>表4_2[[#This Row],[列11]]-430</f>
        <v>53</v>
      </c>
      <c r="F27" s="16"/>
      <c r="G27" s="16"/>
      <c r="H27" s="28">
        <v>517</v>
      </c>
      <c r="I27" s="29">
        <f>表4_2[[#This Row],[列2]]-465</f>
        <v>52</v>
      </c>
      <c r="J27" s="29">
        <v>456</v>
      </c>
      <c r="K27" s="29">
        <f>表4_2[[#This Row],[列3]]-410</f>
        <v>46</v>
      </c>
      <c r="L27" s="30"/>
      <c r="M27" s="31"/>
      <c r="N27" s="30"/>
      <c r="O27" s="32"/>
      <c r="P27" s="30"/>
      <c r="Q27" s="32"/>
      <c r="R27" s="30"/>
      <c r="S27" s="31"/>
      <c r="T27" s="1"/>
      <c r="U27" s="1"/>
      <c r="V27" s="1"/>
      <c r="W27" s="1"/>
    </row>
    <row r="28" spans="1:23" s="5" customFormat="1" ht="30" customHeight="1" x14ac:dyDescent="0.25">
      <c r="A28" s="33" t="s">
        <v>48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</sheetData>
  <mergeCells count="5">
    <mergeCell ref="A1:A2"/>
    <mergeCell ref="B1:G1"/>
    <mergeCell ref="H1:M1"/>
    <mergeCell ref="N1:S1"/>
    <mergeCell ref="A28:S28"/>
  </mergeCells>
  <phoneticPr fontId="1" type="noConversion"/>
  <pageMargins left="0.31496062992125984" right="0.31496062992125984" top="0.94488188976377963" bottom="0.35433070866141736" header="0.31496062992125984" footer="0.31496062992125984"/>
  <pageSetup paperSize="9" orientation="landscape" r:id="rId1"/>
  <headerFooter>
    <oddHeader>&amp;C&amp;"黑体,加粗"&amp;16贵州民族大学近三年分省录取最低分</oddHeader>
  </headerFooter>
  <ignoredErrors>
    <ignoredError sqref="C12:N12 C6:M6 C7:M7 C8:I8 C9:I9 C10:I10 C11:G11 C22:D22 C13:G13 C14:G14 D15 D16 C17:K17 C18:K18 C19:K19 D20 C21:D21 D27 D23 D24 C25:K25 I11:M11 K8:M8 K9:M9 K10:M10 K13:M13 K14:M14 M15:N15 L16:M16 M17:N17 M18:N18 M19 M20:N20 L21:N21 M22:N22 L23:M23 L24:M24 M25:N25 D26 L26:N26 L27:N27 I13 I14 F15:G15 F16:G16 F20:G20 F23:G23 F24:G24 F26:G26 F27:G27 F22:K22 F21:I21 O27:S27 O26:S26 O25:Q25 O22:S22 O21 O20 O18:Q18 O17:Q17 O15 S25 S24 R23:S23 R21:S21 S20 S19 O19:Q19 S18 S17 R16:S16 S15 Q14:S14 O14 Q13:S13 O13 P11:S11 R10:S10 R9:S9 R8:S8 R7:S7 R6:S6 O12:S12 O11 O6:Q6 O7:Q7 O8:Q8 O9:Q9 O10:Q10 P13 P14 P15:R15 O16:Q16 R17 R18 R19 P20:R20 P21:Q21 O23:Q23 O24:R24 R2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近三年录取分数线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杨琳</cp:lastModifiedBy>
  <cp:lastPrinted>2015-06-21T01:10:09Z</cp:lastPrinted>
  <dcterms:created xsi:type="dcterms:W3CDTF">2017-06-05T14:40:49Z</dcterms:created>
  <dcterms:modified xsi:type="dcterms:W3CDTF">2015-06-21T01:15:26Z</dcterms:modified>
</cp:coreProperties>
</file>